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396" windowWidth="9600" windowHeight="6264" activeTab="0"/>
  </bookViews>
  <sheets>
    <sheet name="PIF-2" sheetId="1" r:id="rId1"/>
    <sheet name="TF-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<sst xmlns="http://schemas.openxmlformats.org/spreadsheetml/2006/main" count="64" uniqueCount="49">
  <si>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Рабочая частота</t>
  </si>
  <si>
    <t>R входное</t>
  </si>
  <si>
    <t>R нагрузки</t>
  </si>
  <si>
    <t>Полоса пропускания</t>
  </si>
  <si>
    <t>КПД</t>
  </si>
  <si>
    <t>Подавление 2-й гармоники</t>
  </si>
  <si>
    <t>Емкость входного конденсатора С1</t>
  </si>
  <si>
    <t>Емкость выходного конденсатора С3</t>
  </si>
  <si>
    <t>Емкость среднего конденсатора С2</t>
  </si>
  <si>
    <t>Индуктивность L1</t>
  </si>
  <si>
    <t>Индуктивность L2</t>
  </si>
  <si>
    <t>Rср</t>
  </si>
  <si>
    <t>X1</t>
  </si>
  <si>
    <t>X3</t>
  </si>
  <si>
    <t>X2</t>
  </si>
  <si>
    <t>XL1</t>
  </si>
  <si>
    <t>XL2</t>
  </si>
  <si>
    <t>C1</t>
  </si>
  <si>
    <t>C2</t>
  </si>
  <si>
    <t>C3</t>
  </si>
  <si>
    <t>L1</t>
  </si>
  <si>
    <t>L2</t>
  </si>
  <si>
    <t>2dF</t>
  </si>
  <si>
    <t>МГц</t>
  </si>
  <si>
    <t>Ом</t>
  </si>
  <si>
    <t>пФ</t>
  </si>
  <si>
    <t>мкГ</t>
  </si>
  <si>
    <t>дБ</t>
  </si>
  <si>
    <t>%</t>
  </si>
  <si>
    <t>Калькулятор для расчета двухзвенного П-фильтра</t>
  </si>
  <si>
    <t>Добротность катушек Q хх</t>
  </si>
  <si>
    <t>Добротность Q нагруженной системы</t>
  </si>
  <si>
    <t>Затухание в полосе прозрачности</t>
  </si>
  <si>
    <t>PIF-2DX                                                              YL2DX</t>
  </si>
  <si>
    <t>Расчет Т-образного фильтра типа К</t>
  </si>
  <si>
    <t>Волновое сопротивление фильтра R</t>
  </si>
  <si>
    <t>Нижняя частота пропускания F1</t>
  </si>
  <si>
    <t>Верхняя частота пропускания F2</t>
  </si>
  <si>
    <t>Ослабление сигнала на выходе</t>
  </si>
  <si>
    <t>Последовательные емкости Cs</t>
  </si>
  <si>
    <t>Параллельная индуктивность Lp</t>
  </si>
  <si>
    <t>Параллельная емкость Cp</t>
  </si>
  <si>
    <t>Последовательные индуктивности  Ls</t>
  </si>
  <si>
    <t>Полоса пропускания dF</t>
  </si>
  <si>
    <t>Резонансные частоты звеньев Fo</t>
  </si>
  <si>
    <t>Частота входного сигнала F</t>
  </si>
  <si>
    <t>Гц</t>
  </si>
  <si>
    <t>Г</t>
  </si>
  <si>
    <t>Ф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</si>
</sst>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E+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57"/>
      </right>
      <top>
        <color indexed="63"/>
      </top>
      <bottom style="thin"/>
    </border>
    <border>
      <left style="thick">
        <color indexed="57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57"/>
      </right>
      <top style="thin"/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3" xfId="0" applyNumberFormat="1" applyFill="1" applyBorder="1" applyAlignment="1" applyProtection="1">
      <alignment/>
      <protection hidden="1"/>
    </xf>
    <xf numFmtId="0" fontId="0" fillId="3" borderId="0" xfId="0" applyNumberFormat="1" applyFill="1" applyBorder="1" applyAlignment="1" applyProtection="1">
      <alignment/>
      <protection hidden="1"/>
    </xf>
    <xf numFmtId="0" fontId="0" fillId="3" borderId="4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2" fillId="4" borderId="6" xfId="0" applyFont="1" applyFill="1" applyBorder="1" applyAlignment="1" applyProtection="1">
      <alignment/>
      <protection hidden="1"/>
    </xf>
    <xf numFmtId="0" fontId="2" fillId="4" borderId="7" xfId="0" applyFont="1" applyFill="1" applyBorder="1" applyAlignment="1" applyProtection="1">
      <alignment/>
      <protection hidden="1"/>
    </xf>
    <xf numFmtId="0" fontId="2" fillId="4" borderId="8" xfId="0" applyFon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180" fontId="0" fillId="3" borderId="16" xfId="0" applyNumberFormat="1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4" xfId="0" applyBorder="1" applyAlignment="1" applyProtection="1">
      <alignment/>
      <protection locked="0"/>
    </xf>
    <xf numFmtId="0" fontId="2" fillId="4" borderId="18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8</xdr:row>
      <xdr:rowOff>28575</xdr:rowOff>
    </xdr:from>
    <xdr:to>
      <xdr:col>22</xdr:col>
      <xdr:colOff>247650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47775"/>
          <a:ext cx="1695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tabSelected="1" showOutlineSymbols="0" workbookViewId="0" topLeftCell="A2">
      <selection activeCell="L4" sqref="L4"/>
    </sheetView>
  </sheetViews>
  <sheetFormatPr defaultColWidth="9.140625" defaultRowHeight="12.75"/>
  <cols>
    <col min="1" max="1" width="1.28515625" style="0" customWidth="1"/>
    <col min="2" max="11" width="3.28125" style="0" customWidth="1"/>
    <col min="12" max="12" width="6.7109375" style="0" customWidth="1"/>
    <col min="13" max="13" width="1.1484375" style="1" customWidth="1"/>
    <col min="14" max="14" width="4.7109375" style="0" customWidth="1"/>
    <col min="15" max="22" width="3.28125" style="0" customWidth="1"/>
  </cols>
  <sheetData>
    <row r="1" spans="1:16" ht="4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</row>
    <row r="2" spans="1:88" ht="13.5" thickTop="1">
      <c r="A2" s="4"/>
      <c r="B2" s="22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</row>
    <row r="3" spans="1:88" ht="13.5" thickBot="1">
      <c r="A3" s="4"/>
      <c r="B3" s="40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ht="13.5" thickTop="1">
      <c r="A4" s="4"/>
      <c r="B4" s="25" t="s">
        <v>0</v>
      </c>
      <c r="C4" s="9"/>
      <c r="D4" s="9"/>
      <c r="E4" s="9"/>
      <c r="F4" s="9"/>
      <c r="G4" s="9"/>
      <c r="H4" s="9"/>
      <c r="I4" s="9"/>
      <c r="J4" s="9"/>
      <c r="K4" s="9"/>
      <c r="L4" s="21">
        <v>18.1</v>
      </c>
      <c r="M4" s="10"/>
      <c r="N4" s="9" t="s">
        <v>23</v>
      </c>
      <c r="O4" s="26"/>
      <c r="P4" s="4"/>
      <c r="Q4" s="17"/>
      <c r="R4" s="39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2.75">
      <c r="A5" s="4"/>
      <c r="B5" s="25" t="s">
        <v>1</v>
      </c>
      <c r="C5" s="9"/>
      <c r="D5" s="9"/>
      <c r="E5" s="9"/>
      <c r="F5" s="9"/>
      <c r="G5" s="9"/>
      <c r="H5" s="9"/>
      <c r="I5" s="9"/>
      <c r="J5" s="9"/>
      <c r="K5" s="9"/>
      <c r="L5" s="2">
        <v>950</v>
      </c>
      <c r="M5" s="10"/>
      <c r="N5" s="9" t="s">
        <v>24</v>
      </c>
      <c r="O5" s="26"/>
      <c r="P5" s="4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2.75">
      <c r="A6" s="4"/>
      <c r="B6" s="25" t="s">
        <v>2</v>
      </c>
      <c r="C6" s="9"/>
      <c r="D6" s="9"/>
      <c r="E6" s="9"/>
      <c r="F6" s="9"/>
      <c r="G6" s="9"/>
      <c r="H6" s="9"/>
      <c r="I6" s="9"/>
      <c r="J6" s="9"/>
      <c r="K6" s="9"/>
      <c r="L6" s="2">
        <v>75</v>
      </c>
      <c r="M6" s="10"/>
      <c r="N6" s="9" t="s">
        <v>24</v>
      </c>
      <c r="O6" s="26"/>
      <c r="P6" s="4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</row>
    <row r="7" spans="1:88" ht="12.75">
      <c r="A7" s="4"/>
      <c r="B7" s="25" t="s">
        <v>31</v>
      </c>
      <c r="C7" s="9"/>
      <c r="D7" s="9"/>
      <c r="E7" s="9"/>
      <c r="F7" s="9"/>
      <c r="G7" s="9"/>
      <c r="H7" s="9"/>
      <c r="I7" s="9"/>
      <c r="J7" s="9"/>
      <c r="K7" s="9"/>
      <c r="L7" s="2">
        <v>5</v>
      </c>
      <c r="M7" s="10"/>
      <c r="N7" s="9"/>
      <c r="O7" s="26"/>
      <c r="P7" s="4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</row>
    <row r="8" spans="1:88" ht="12.75">
      <c r="A8" s="4"/>
      <c r="B8" s="27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3">
        <v>150</v>
      </c>
      <c r="M8" s="12"/>
      <c r="N8" s="11"/>
      <c r="O8" s="28"/>
      <c r="P8" s="4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</row>
    <row r="9" spans="1:88" ht="3" customHeight="1">
      <c r="A9" s="4"/>
      <c r="B9" s="25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9"/>
      <c r="O9" s="26"/>
      <c r="P9" s="4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</row>
    <row r="10" spans="1:88" ht="12.75">
      <c r="A10" s="4"/>
      <c r="B10" s="29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13">
        <f>I35</f>
        <v>42.06443122746464</v>
      </c>
      <c r="M10" s="8"/>
      <c r="N10" s="7" t="s">
        <v>25</v>
      </c>
      <c r="O10" s="30"/>
      <c r="P10" s="4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</row>
    <row r="11" spans="1:88" ht="12.75">
      <c r="A11" s="4"/>
      <c r="B11" s="25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14">
        <f>I38</f>
        <v>2.0222787990044315</v>
      </c>
      <c r="M11" s="10"/>
      <c r="N11" s="9" t="s">
        <v>26</v>
      </c>
      <c r="O11" s="26"/>
      <c r="P11" s="4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</row>
    <row r="12" spans="1:88" ht="12.75">
      <c r="A12" s="4"/>
      <c r="B12" s="25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14">
        <f>I37</f>
        <v>419.7909616673454</v>
      </c>
      <c r="M12" s="10"/>
      <c r="N12" s="9" t="s">
        <v>25</v>
      </c>
      <c r="O12" s="26"/>
      <c r="P12" s="4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</row>
    <row r="13" spans="1:88" ht="12.75">
      <c r="A13" s="4"/>
      <c r="B13" s="25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14">
        <f>I39</f>
        <v>0.41937162399825284</v>
      </c>
      <c r="M13" s="10"/>
      <c r="N13" s="9" t="s">
        <v>26</v>
      </c>
      <c r="O13" s="26"/>
      <c r="P13" s="4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</row>
    <row r="14" spans="1:88" ht="12.75">
      <c r="A14" s="4"/>
      <c r="B14" s="27" t="s">
        <v>7</v>
      </c>
      <c r="C14" s="11"/>
      <c r="D14" s="11"/>
      <c r="E14" s="11"/>
      <c r="F14" s="11"/>
      <c r="G14" s="11"/>
      <c r="H14" s="11"/>
      <c r="I14" s="11"/>
      <c r="J14" s="11"/>
      <c r="K14" s="11"/>
      <c r="L14" s="15">
        <f>I36</f>
        <v>328.75107807070356</v>
      </c>
      <c r="M14" s="12"/>
      <c r="N14" s="11" t="s">
        <v>25</v>
      </c>
      <c r="O14" s="28"/>
      <c r="P14" s="4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</row>
    <row r="15" spans="1:88" ht="3" customHeight="1">
      <c r="A15" s="4"/>
      <c r="B15" s="25"/>
      <c r="C15" s="9"/>
      <c r="D15" s="9"/>
      <c r="E15" s="9"/>
      <c r="F15" s="9"/>
      <c r="G15" s="9"/>
      <c r="H15" s="9"/>
      <c r="I15" s="9"/>
      <c r="J15" s="9"/>
      <c r="K15" s="9"/>
      <c r="L15" s="14"/>
      <c r="M15" s="10"/>
      <c r="N15" s="9"/>
      <c r="O15" s="26"/>
      <c r="P15" s="4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</row>
    <row r="16" spans="1:88" ht="12.75">
      <c r="A16" s="4"/>
      <c r="B16" s="29" t="s">
        <v>3</v>
      </c>
      <c r="C16" s="7"/>
      <c r="D16" s="7"/>
      <c r="E16" s="7"/>
      <c r="F16" s="7"/>
      <c r="G16" s="7"/>
      <c r="H16" s="7"/>
      <c r="I16" s="7"/>
      <c r="J16" s="7"/>
      <c r="K16" s="7"/>
      <c r="L16" s="13">
        <f>D40</f>
        <v>5.1042000000000005</v>
      </c>
      <c r="M16" s="8"/>
      <c r="N16" s="7" t="s">
        <v>23</v>
      </c>
      <c r="O16" s="30"/>
      <c r="P16" s="4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spans="1:88" ht="12.75">
      <c r="A17" s="4"/>
      <c r="B17" s="25" t="s">
        <v>4</v>
      </c>
      <c r="C17" s="9"/>
      <c r="D17" s="9"/>
      <c r="E17" s="9"/>
      <c r="F17" s="9"/>
      <c r="G17" s="9"/>
      <c r="H17" s="9"/>
      <c r="I17" s="9"/>
      <c r="J17" s="9"/>
      <c r="K17" s="9"/>
      <c r="L17" s="9">
        <f>D41*100</f>
        <v>93.33333333333333</v>
      </c>
      <c r="M17" s="10"/>
      <c r="N17" s="9" t="s">
        <v>28</v>
      </c>
      <c r="O17" s="26"/>
      <c r="P17" s="4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spans="1:88" ht="12.75">
      <c r="A18" s="4"/>
      <c r="B18" s="25" t="s">
        <v>32</v>
      </c>
      <c r="C18" s="9"/>
      <c r="D18" s="9"/>
      <c r="E18" s="9"/>
      <c r="F18" s="9"/>
      <c r="G18" s="9"/>
      <c r="H18" s="9"/>
      <c r="I18" s="9"/>
      <c r="J18" s="9"/>
      <c r="K18" s="9"/>
      <c r="L18" s="9">
        <f>-10*LOG(D41)</f>
        <v>0.2996322337744321</v>
      </c>
      <c r="M18" s="10"/>
      <c r="N18" s="9" t="s">
        <v>27</v>
      </c>
      <c r="O18" s="26"/>
      <c r="P18" s="4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</row>
    <row r="19" spans="1:88" ht="13.5" thickBot="1">
      <c r="A19" s="4"/>
      <c r="B19" s="31" t="s">
        <v>5</v>
      </c>
      <c r="C19" s="32"/>
      <c r="D19" s="32"/>
      <c r="E19" s="32"/>
      <c r="F19" s="32"/>
      <c r="G19" s="32"/>
      <c r="H19" s="32"/>
      <c r="I19" s="32"/>
      <c r="J19" s="32"/>
      <c r="K19" s="32"/>
      <c r="L19" s="33">
        <f>20*LOG(32*L7*L7)</f>
        <v>58.061799739838875</v>
      </c>
      <c r="M19" s="34"/>
      <c r="N19" s="32" t="s">
        <v>27</v>
      </c>
      <c r="O19" s="35"/>
      <c r="P19" s="4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</row>
    <row r="20" spans="1:88" ht="13.5" thickTop="1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19"/>
      <c r="O20" s="19"/>
      <c r="P20" s="19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</row>
    <row r="21" spans="2:88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</row>
    <row r="22" spans="2:88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</row>
    <row r="23" spans="2:88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</row>
    <row r="24" spans="2:88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</row>
    <row r="25" spans="2:88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</row>
    <row r="26" spans="2:88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</row>
    <row r="27" spans="2:88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</row>
    <row r="28" spans="2:88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</row>
    <row r="29" spans="2:88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</row>
    <row r="30" spans="2:88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2:88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</row>
    <row r="32" spans="2:88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</row>
    <row r="33" spans="2:88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</row>
    <row r="34" spans="2:88" ht="12.75">
      <c r="B34" s="4" t="s">
        <v>11</v>
      </c>
      <c r="C34" s="4"/>
      <c r="D34" s="16">
        <f>SQRT(L5*L6)</f>
        <v>266.92695630078276</v>
      </c>
      <c r="E34" s="16"/>
      <c r="F34" s="16"/>
      <c r="G34" s="16"/>
      <c r="H34" s="16"/>
      <c r="I34" s="16"/>
      <c r="J34" s="16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</row>
    <row r="35" spans="2:88" ht="12.75">
      <c r="B35" s="4" t="s">
        <v>12</v>
      </c>
      <c r="C35" s="4"/>
      <c r="D35" s="16">
        <f>((L5*L7)+D34)/((L7*L7)-1)</f>
        <v>209.03862317919928</v>
      </c>
      <c r="E35" s="16"/>
      <c r="F35" s="16"/>
      <c r="G35" s="16" t="s">
        <v>17</v>
      </c>
      <c r="H35" s="16"/>
      <c r="I35" s="16">
        <f>1000000/(3.14159265*2*L4*D35)</f>
        <v>42.06443122746464</v>
      </c>
      <c r="J35" s="16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2:88" ht="12.75">
      <c r="B36" s="4" t="s">
        <v>13</v>
      </c>
      <c r="C36" s="4"/>
      <c r="D36" s="16">
        <f>((L6*L7)+D34)/((L7*L7)-1)</f>
        <v>26.746956512532616</v>
      </c>
      <c r="E36" s="16"/>
      <c r="F36" s="16"/>
      <c r="G36" s="16" t="s">
        <v>19</v>
      </c>
      <c r="H36" s="16"/>
      <c r="I36" s="16">
        <f>1000000/(3.14159265*2*L4*D36)</f>
        <v>328.75107807070356</v>
      </c>
      <c r="J36" s="16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</row>
    <row r="37" spans="2:88" ht="12.75">
      <c r="B37" s="4" t="s">
        <v>14</v>
      </c>
      <c r="C37" s="4"/>
      <c r="D37" s="16">
        <f>D35*D36/D34</f>
        <v>20.94635566635478</v>
      </c>
      <c r="E37" s="16"/>
      <c r="F37" s="16"/>
      <c r="G37" s="16" t="s">
        <v>18</v>
      </c>
      <c r="H37" s="16"/>
      <c r="I37" s="16">
        <f>1000000/(3.14159265*2*L4*D37)</f>
        <v>419.7909616673454</v>
      </c>
      <c r="J37" s="16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</row>
    <row r="38" spans="2:88" ht="12.75">
      <c r="B38" s="4" t="s">
        <v>15</v>
      </c>
      <c r="C38" s="4"/>
      <c r="D38" s="16">
        <f>D35+D37</f>
        <v>229.98497884555405</v>
      </c>
      <c r="E38" s="16"/>
      <c r="F38" s="16"/>
      <c r="G38" s="16" t="s">
        <v>20</v>
      </c>
      <c r="H38" s="16"/>
      <c r="I38" s="16">
        <f>D38/(L4*2*3.14159265)</f>
        <v>2.0222787990044315</v>
      </c>
      <c r="J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</row>
    <row r="39" spans="2:88" ht="12.75">
      <c r="B39" s="4" t="s">
        <v>16</v>
      </c>
      <c r="C39" s="4"/>
      <c r="D39" s="16">
        <f>D36+D37</f>
        <v>47.693312178887396</v>
      </c>
      <c r="E39" s="16"/>
      <c r="F39" s="16"/>
      <c r="G39" s="16" t="s">
        <v>21</v>
      </c>
      <c r="H39" s="16"/>
      <c r="I39" s="16">
        <f>D39/(L4*2*3.14159265)</f>
        <v>0.41937162399825284</v>
      </c>
      <c r="J39" s="16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</row>
    <row r="40" spans="2:88" ht="12.75">
      <c r="B40" s="4" t="s">
        <v>22</v>
      </c>
      <c r="C40" s="4"/>
      <c r="D40" s="16">
        <f>1.41*L4/L7</f>
        <v>5.1042000000000005</v>
      </c>
      <c r="E40" s="16"/>
      <c r="F40" s="16"/>
      <c r="G40" s="16"/>
      <c r="H40" s="16"/>
      <c r="I40" s="16"/>
      <c r="J40" s="1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2:88" ht="12.75">
      <c r="B41" s="4" t="s">
        <v>4</v>
      </c>
      <c r="C41" s="4"/>
      <c r="D41" s="16">
        <f>1-(2*L7/L8)</f>
        <v>0.9333333333333333</v>
      </c>
      <c r="E41" s="16"/>
      <c r="F41" s="16"/>
      <c r="G41" s="16"/>
      <c r="H41" s="16"/>
      <c r="I41" s="16"/>
      <c r="J41" s="16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7:88" ht="12.75"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7:88" ht="12.75"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7:88" ht="12.75"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7:88" ht="12.75"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7:88" ht="12.75"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</row>
    <row r="47" spans="17:88" ht="12.75"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</row>
    <row r="48" spans="17:88" ht="12.75"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</row>
    <row r="49" spans="17:88" ht="12.75"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</row>
    <row r="50" spans="17:88" ht="12.75"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</row>
    <row r="51" spans="17:88" ht="12.75"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</row>
    <row r="52" spans="17:88" ht="12.75"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</row>
    <row r="53" spans="17:88" ht="12.75"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</row>
    <row r="54" spans="17:88" ht="12.75"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</row>
    <row r="55" spans="17:88" ht="12.75"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</row>
    <row r="56" spans="17:88" ht="12.75"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</row>
  </sheetData>
  <sheetProtection password="DEF5" sheet="1" objects="1" scenarios="1"/>
  <mergeCells count="1">
    <mergeCell ref="B3:O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E18" sqref="E18"/>
    </sheetView>
  </sheetViews>
  <sheetFormatPr defaultColWidth="9.140625" defaultRowHeight="12.75"/>
  <cols>
    <col min="6" max="6" width="9.8515625" style="0" bestFit="1" customWidth="1"/>
  </cols>
  <sheetData>
    <row r="2" ht="12.75">
      <c r="B2" t="s">
        <v>34</v>
      </c>
    </row>
    <row r="4" spans="2:7" ht="12.75">
      <c r="B4" t="s">
        <v>35</v>
      </c>
      <c r="F4" s="38">
        <v>50</v>
      </c>
      <c r="G4" t="s">
        <v>24</v>
      </c>
    </row>
    <row r="5" spans="2:7" ht="12.75">
      <c r="B5" t="s">
        <v>36</v>
      </c>
      <c r="F5" s="36">
        <v>1800000</v>
      </c>
      <c r="G5" t="s">
        <v>46</v>
      </c>
    </row>
    <row r="6" spans="2:7" ht="12.75">
      <c r="B6" t="s">
        <v>37</v>
      </c>
      <c r="F6" s="36">
        <v>1880000</v>
      </c>
      <c r="G6" t="s">
        <v>46</v>
      </c>
    </row>
    <row r="7" spans="2:7" ht="12.75">
      <c r="B7" t="s">
        <v>45</v>
      </c>
      <c r="F7" s="36">
        <v>3980000</v>
      </c>
      <c r="G7" t="s">
        <v>46</v>
      </c>
    </row>
    <row r="9" spans="2:7" ht="12.75">
      <c r="B9" t="s">
        <v>43</v>
      </c>
      <c r="F9" s="36">
        <f>F6-F5</f>
        <v>80000</v>
      </c>
      <c r="G9" t="s">
        <v>46</v>
      </c>
    </row>
    <row r="10" spans="2:7" ht="12.75">
      <c r="B10" t="s">
        <v>38</v>
      </c>
      <c r="F10" s="37">
        <f>17.36*(ACOSH(((F7*F7)-(F16*F16))/(F7*F9)))</f>
        <v>75.68378734076593</v>
      </c>
      <c r="G10" t="s">
        <v>27</v>
      </c>
    </row>
    <row r="12" spans="2:7" ht="12.75">
      <c r="B12" t="s">
        <v>42</v>
      </c>
      <c r="F12">
        <f>F4/(6.2832*F9)</f>
        <v>9.9471606824548E-05</v>
      </c>
      <c r="G12" t="s">
        <v>47</v>
      </c>
    </row>
    <row r="13" spans="2:7" ht="12.75">
      <c r="B13" t="s">
        <v>39</v>
      </c>
      <c r="F13">
        <f>F9/(6.2832*F4*F5*F6)</f>
        <v>7.525038814150203E-11</v>
      </c>
      <c r="G13" t="s">
        <v>48</v>
      </c>
    </row>
    <row r="14" spans="2:7" ht="12.75">
      <c r="B14" t="s">
        <v>40</v>
      </c>
      <c r="F14">
        <f>(F4*F9)/(4*3.14159*F5*F6)</f>
        <v>9.40632845889115E-08</v>
      </c>
      <c r="G14" t="s">
        <v>47</v>
      </c>
    </row>
    <row r="15" spans="2:7" ht="12.75">
      <c r="B15" t="s">
        <v>41</v>
      </c>
      <c r="F15">
        <f>1/(3.14159*F4*F9)</f>
        <v>7.957753876221913E-08</v>
      </c>
      <c r="G15" t="s">
        <v>48</v>
      </c>
    </row>
    <row r="16" spans="2:7" ht="12.75">
      <c r="B16" t="s">
        <v>44</v>
      </c>
      <c r="F16" s="36">
        <f>SQRT(F5*F6)</f>
        <v>1839565.166010707</v>
      </c>
      <c r="G16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двойного П-контура</dc:title>
  <dc:subject/>
  <dc:creator>Yuri Baltin</dc:creator>
  <cp:keywords>YL2DX, двойной П-контур, передатчик, гармоника, ФНЧ</cp:keywords>
  <dc:description/>
  <cp:lastModifiedBy>Yuri Baltin</cp:lastModifiedBy>
  <dcterms:created xsi:type="dcterms:W3CDTF">2001-01-10T01:46:32Z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