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" yWindow="72" windowWidth="7236" windowHeight="4524" activeTab="0"/>
  </bookViews>
  <sheets>
    <sheet name="Z-TL-Z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<sst xmlns="http://schemas.openxmlformats.org/spreadsheetml/2006/main" count="42" uniqueCount="35">
  <si>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A</t>
  </si>
  <si>
    <t>B</t>
  </si>
  <si>
    <t>C</t>
  </si>
  <si>
    <t>D</t>
  </si>
  <si>
    <t>Rin</t>
  </si>
  <si>
    <t>Xin</t>
  </si>
  <si>
    <t>Lngth rad.</t>
  </si>
  <si>
    <t>Ohm</t>
  </si>
  <si>
    <t>MHz</t>
  </si>
  <si>
    <t>m</t>
  </si>
  <si>
    <t>Frequency</t>
  </si>
  <si>
    <t>Lambda</t>
  </si>
  <si>
    <t>Lambda inside of the line</t>
  </si>
  <si>
    <t>Lambda in air</t>
  </si>
  <si>
    <t>degrees</t>
  </si>
  <si>
    <t>Reflection coefficient (rho)</t>
  </si>
  <si>
    <t>SWR</t>
  </si>
  <si>
    <t>radian</t>
  </si>
  <si>
    <t xml:space="preserve">Phase angle at input end </t>
  </si>
  <si>
    <t>Phase angle at load between Ra and Xa</t>
  </si>
  <si>
    <t>Velocity factor of the line</t>
  </si>
  <si>
    <t>Line electrical length (parts of wavelength)</t>
  </si>
  <si>
    <t>Line physical length, m</t>
  </si>
  <si>
    <t xml:space="preserve">Magnitude of impedance Zin at the line input end </t>
  </si>
  <si>
    <t>Magnitude of the load impedance Za</t>
  </si>
  <si>
    <r>
      <t xml:space="preserve"> </t>
    </r>
    <r>
      <rPr>
        <sz val="12"/>
        <color indexed="60"/>
        <rFont val="Arial"/>
        <family val="2"/>
      </rPr>
      <t>IMPEDANCE AT THE INPUT END OF THE LOADED TRANSMISSION LINE</t>
    </r>
  </si>
  <si>
    <t>Z - TL - Z   YL2DX   CALCULATOR</t>
  </si>
  <si>
    <r>
      <t>Line characteristic impedance Z</t>
    </r>
    <r>
      <rPr>
        <sz val="8"/>
        <rFont val="Arial"/>
        <family val="2"/>
      </rPr>
      <t>o</t>
    </r>
  </si>
  <si>
    <r>
      <t>Load resistance R</t>
    </r>
    <r>
      <rPr>
        <sz val="8"/>
        <color indexed="12"/>
        <rFont val="Arial"/>
        <family val="2"/>
      </rPr>
      <t>a</t>
    </r>
  </si>
  <si>
    <r>
      <t>Load reactance X</t>
    </r>
    <r>
      <rPr>
        <sz val="8"/>
        <color indexed="48"/>
        <rFont val="Arial"/>
        <family val="2"/>
      </rPr>
      <t>a</t>
    </r>
  </si>
  <si>
    <r>
      <t xml:space="preserve">Resistance at input end of the line R </t>
    </r>
    <r>
      <rPr>
        <sz val="8"/>
        <color indexed="60"/>
        <rFont val="Arial"/>
        <family val="2"/>
      </rPr>
      <t>in</t>
    </r>
  </si>
  <si>
    <r>
      <t xml:space="preserve">Reactance  at input end of the line X </t>
    </r>
    <r>
      <rPr>
        <sz val="8"/>
        <color indexed="60"/>
        <rFont val="Arial"/>
        <family val="2"/>
      </rPr>
      <t>in</t>
    </r>
  </si>
  <si>
    <t>Phase shift in the line (degrees)</t>
  </si>
  <si>
    <t>Phase shift</t>
  </si>
  <si>
    <t>Phase shift (-180-0-180 degr)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</si>
</sst>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_ ;[Red]\-0\ "/>
  </numFmts>
  <fonts count="24">
    <font>
      <sz val="10"/>
      <name val="Arial"/>
      <family val="0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8"/>
      <color indexed="53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53"/>
      <name val="Arial"/>
      <family val="2"/>
    </font>
    <font>
      <sz val="9"/>
      <color indexed="60"/>
      <name val="Arial"/>
      <family val="2"/>
    </font>
    <font>
      <sz val="12"/>
      <color indexed="60"/>
      <name val="Arial"/>
      <family val="2"/>
    </font>
    <font>
      <b/>
      <sz val="12"/>
      <name val="Courier"/>
      <family val="3"/>
    </font>
    <font>
      <b/>
      <sz val="14"/>
      <color indexed="6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sz val="9.5"/>
      <name val="Arial"/>
      <family val="0"/>
    </font>
    <font>
      <sz val="11.5"/>
      <name val="Arial"/>
      <family val="0"/>
    </font>
    <font>
      <sz val="9"/>
      <name val="Arial"/>
      <family val="2"/>
    </font>
    <font>
      <sz val="9"/>
      <name val="CCSmall"/>
      <family val="2"/>
    </font>
    <font>
      <sz val="8"/>
      <name val="CCSmal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42"/>
        <bgColor indexed="9"/>
      </patternFill>
    </fill>
    <fill>
      <patternFill patternType="lightGray">
        <fgColor indexed="9"/>
        <bgColor indexed="42"/>
      </patternFill>
    </fill>
    <fill>
      <patternFill patternType="mediumGray">
        <fgColor indexed="9"/>
        <bgColor indexed="42"/>
      </patternFill>
    </fill>
  </fills>
  <borders count="15">
    <border>
      <left/>
      <right/>
      <top/>
      <bottom/>
      <diagonal/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 style="hair">
        <color indexed="50"/>
      </left>
      <right style="hair">
        <color indexed="50"/>
      </right>
      <top style="hair">
        <color indexed="50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4" fillId="3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/>
      <protection locked="0"/>
    </xf>
    <xf numFmtId="0" fontId="8" fillId="4" borderId="5" xfId="0" applyFont="1" applyFill="1" applyBorder="1" applyAlignment="1" applyProtection="1">
      <alignment/>
      <protection locked="0"/>
    </xf>
    <xf numFmtId="0" fontId="8" fillId="5" borderId="5" xfId="0" applyFont="1" applyFill="1" applyBorder="1" applyAlignment="1" applyProtection="1">
      <alignment/>
      <protection locked="0"/>
    </xf>
    <xf numFmtId="0" fontId="8" fillId="6" borderId="5" xfId="0" applyFont="1" applyFill="1" applyBorder="1" applyAlignment="1" applyProtection="1">
      <alignment/>
      <protection locked="0"/>
    </xf>
    <xf numFmtId="0" fontId="1" fillId="7" borderId="6" xfId="0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2" fillId="8" borderId="6" xfId="0" applyFont="1" applyFill="1" applyBorder="1" applyAlignment="1" applyProtection="1">
      <alignment/>
      <protection hidden="1"/>
    </xf>
    <xf numFmtId="0" fontId="2" fillId="9" borderId="6" xfId="0" applyFont="1" applyFill="1" applyBorder="1" applyAlignment="1" applyProtection="1">
      <alignment/>
      <protection hidden="1"/>
    </xf>
    <xf numFmtId="0" fontId="3" fillId="7" borderId="6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16" fillId="2" borderId="1" xfId="0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 hidden="1"/>
    </xf>
    <xf numFmtId="0" fontId="16" fillId="2" borderId="2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1" fillId="4" borderId="6" xfId="0" applyFont="1" applyFill="1" applyBorder="1" applyAlignment="1" applyProtection="1">
      <alignment/>
      <protection hidden="1"/>
    </xf>
    <xf numFmtId="0" fontId="1" fillId="10" borderId="6" xfId="0" applyFont="1" applyFill="1" applyBorder="1" applyAlignment="1" applyProtection="1">
      <alignment/>
      <protection hidden="1"/>
    </xf>
    <xf numFmtId="0" fontId="8" fillId="11" borderId="5" xfId="0" applyFont="1" applyFill="1" applyBorder="1" applyAlignment="1" applyProtection="1">
      <alignment/>
      <protection locked="0"/>
    </xf>
    <xf numFmtId="0" fontId="1" fillId="12" borderId="6" xfId="0" applyFont="1" applyFill="1" applyBorder="1" applyAlignment="1" applyProtection="1">
      <alignment/>
      <protection hidden="1"/>
    </xf>
    <xf numFmtId="0" fontId="2" fillId="12" borderId="8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3" borderId="0" xfId="0" applyFill="1" applyAlignment="1" applyProtection="1">
      <alignment/>
      <protection locked="0"/>
    </xf>
    <xf numFmtId="0" fontId="5" fillId="2" borderId="5" xfId="0" applyFont="1" applyFill="1" applyBorder="1" applyAlignment="1" applyProtection="1">
      <alignment/>
      <protection locked="0"/>
    </xf>
    <xf numFmtId="0" fontId="1" fillId="4" borderId="6" xfId="0" applyNumberFormat="1" applyFont="1" applyFill="1" applyBorder="1" applyAlignment="1" applyProtection="1">
      <alignment/>
      <protection hidden="1"/>
    </xf>
    <xf numFmtId="0" fontId="12" fillId="6" borderId="9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9" fillId="4" borderId="12" xfId="0" applyFont="1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85"/>
        </c:manualLayout>
      </c:layout>
      <c:bubbleChart>
        <c:varyColors val="0"/>
        <c:ser>
          <c:idx val="0"/>
          <c:order val="0"/>
          <c:tx>
            <c:v>Z in</c:v>
          </c:tx>
          <c:spPr>
            <a:gradFill rotWithShape="1">
              <a:gsLst>
                <a:gs pos="0">
                  <a:srgbClr val="FFCC00"/>
                </a:gs>
                <a:gs pos="100000">
                  <a:srgbClr val="DFB200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 ;[Red]\-0\ " sourceLinked="0"/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0_ ;[Red]\-0\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'Z-TL-Z'!$G$18</c:f>
              <c:numCache/>
            </c:numRef>
          </c:xVal>
          <c:yVal>
            <c:numRef>
              <c:f>'Z-TL-Z'!$G$19</c:f>
              <c:numCache/>
            </c:numRef>
          </c:yVal>
          <c:bubbleSize>
            <c:numRef>
              <c:f>'Z-TL-Z'!$G$20</c:f>
              <c:numCache/>
            </c:numRef>
          </c:bubbleSize>
        </c:ser>
        <c:ser>
          <c:idx val="1"/>
          <c:order val="1"/>
          <c:tx>
            <c:v>Zo</c:v>
          </c:tx>
          <c:spPr>
            <a:gradFill rotWithShape="1">
              <a:gsLst>
                <a:gs pos="0">
                  <a:srgbClr val="00FF00"/>
                </a:gs>
                <a:gs pos="100000">
                  <a:srgbClr val="00D900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'Z-TL-Z'!$F$7</c:f>
              <c:numCache/>
            </c:numRef>
          </c:xVal>
          <c:yVal>
            <c:numRef>
              <c:f>'Z-TL-Z'!$B$24</c:f>
              <c:numCache/>
            </c:numRef>
          </c:yVal>
          <c:bubbleSize>
            <c:numRef>
              <c:f>'Z-TL-Z'!$F$7</c:f>
              <c:numCache/>
            </c:numRef>
          </c:bubbleSize>
        </c:ser>
        <c:ser>
          <c:idx val="2"/>
          <c:order val="2"/>
          <c:tx>
            <c:v>Za</c:v>
          </c:tx>
          <c:spPr>
            <a:gradFill rotWithShape="1">
              <a:gsLst>
                <a:gs pos="0">
                  <a:srgbClr val="00FFFF"/>
                </a:gs>
                <a:gs pos="100000">
                  <a:srgbClr val="00D2D2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;[Red]\-0\ " sourceLinked="0"/>
            <c:txPr>
              <a:bodyPr vert="horz" rot="6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'Z-TL-Z'!$F$11</c:f>
              <c:numCache/>
            </c:numRef>
          </c:xVal>
          <c:yVal>
            <c:numRef>
              <c:f>'Z-TL-Z'!$F$12</c:f>
              <c:numCache/>
            </c:numRef>
          </c:yVal>
          <c:bubbleSize>
            <c:numRef>
              <c:f>'Z-TL-Z'!$G$13</c:f>
              <c:numCache/>
            </c:numRef>
          </c:bubbleSize>
        </c:ser>
        <c:axId val="56145292"/>
        <c:axId val="35545581"/>
      </c:bubbleChart>
      <c:valAx>
        <c:axId val="56145292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545581"/>
        <c:crosses val="autoZero"/>
        <c:crossBetween val="midCat"/>
        <c:dispUnits/>
      </c:valAx>
      <c:valAx>
        <c:axId val="35545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45292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25"/>
          <c:y val="0.948"/>
          <c:w val="0.757"/>
          <c:h val="0.049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8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10</xdr:col>
      <xdr:colOff>742950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619500" y="247650"/>
        <a:ext cx="1962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F71"/>
  <sheetViews>
    <sheetView showGridLines="0" showRowColHeaders="0" tabSelected="1" showOutlineSymbols="0" workbookViewId="0" topLeftCell="A3">
      <selection activeCell="F6" sqref="F6"/>
    </sheetView>
  </sheetViews>
  <sheetFormatPr defaultColWidth="9.140625" defaultRowHeight="12.75"/>
  <cols>
    <col min="1" max="1" width="0.5625" style="4" customWidth="1"/>
    <col min="5" max="5" width="7.28125" style="0" customWidth="1"/>
    <col min="6" max="6" width="6.7109375" style="0" customWidth="1"/>
    <col min="7" max="7" width="6.57421875" style="0" customWidth="1"/>
    <col min="8" max="8" width="5.7109375" style="0" customWidth="1"/>
    <col min="11" max="11" width="11.28125" style="0" customWidth="1"/>
  </cols>
  <sheetData>
    <row r="1" ht="2.25" customHeight="1" hidden="1"/>
    <row r="2" ht="2.25" customHeight="1" hidden="1"/>
    <row r="3" ht="3" customHeight="1" thickBot="1"/>
    <row r="4" spans="1:22" ht="16.5" customHeight="1" thickTop="1">
      <c r="A4" s="7"/>
      <c r="B4" s="67" t="s">
        <v>25</v>
      </c>
      <c r="C4" s="68"/>
      <c r="D4" s="68"/>
      <c r="E4" s="68"/>
      <c r="F4" s="68"/>
      <c r="G4" s="68"/>
      <c r="H4" s="68"/>
      <c r="I4" s="68"/>
      <c r="J4" s="68"/>
      <c r="K4" s="69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" customHeight="1">
      <c r="A5" s="7"/>
      <c r="B5" s="70" t="s">
        <v>26</v>
      </c>
      <c r="C5" s="71"/>
      <c r="D5" s="71"/>
      <c r="E5" s="71"/>
      <c r="F5" s="71"/>
      <c r="G5" s="71"/>
      <c r="H5" s="72"/>
      <c r="I5" s="62"/>
      <c r="J5" s="62"/>
      <c r="K5" s="6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4.25" customHeight="1">
      <c r="A6" s="7"/>
      <c r="B6" s="41" t="s">
        <v>10</v>
      </c>
      <c r="C6" s="42"/>
      <c r="D6" s="42"/>
      <c r="E6" s="8"/>
      <c r="F6" s="31">
        <v>14.17</v>
      </c>
      <c r="G6" s="1" t="s">
        <v>8</v>
      </c>
      <c r="H6" s="19"/>
      <c r="I6" s="27"/>
      <c r="J6" s="27"/>
      <c r="K6" s="28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7"/>
      <c r="B7" s="41" t="s">
        <v>27</v>
      </c>
      <c r="C7" s="42"/>
      <c r="D7" s="1"/>
      <c r="E7" s="8"/>
      <c r="F7" s="59">
        <v>75</v>
      </c>
      <c r="G7" s="1" t="s">
        <v>7</v>
      </c>
      <c r="H7" s="19"/>
      <c r="I7" s="27"/>
      <c r="J7" s="27"/>
      <c r="K7" s="28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7"/>
      <c r="B8" s="41" t="s">
        <v>22</v>
      </c>
      <c r="C8" s="42"/>
      <c r="D8" s="42"/>
      <c r="E8" s="8"/>
      <c r="F8" s="32">
        <v>60</v>
      </c>
      <c r="G8" s="1" t="s">
        <v>9</v>
      </c>
      <c r="H8" s="20"/>
      <c r="I8" s="27"/>
      <c r="J8" s="27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4.25" customHeight="1">
      <c r="A9" s="7"/>
      <c r="B9" s="41" t="s">
        <v>20</v>
      </c>
      <c r="C9" s="42"/>
      <c r="D9" s="42"/>
      <c r="E9" s="8"/>
      <c r="F9" s="32">
        <v>0.66</v>
      </c>
      <c r="G9" s="1"/>
      <c r="H9" s="19"/>
      <c r="I9" s="27"/>
      <c r="J9" s="27"/>
      <c r="K9" s="28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.5" customHeight="1" hidden="1">
      <c r="A10" s="7"/>
      <c r="B10" s="18"/>
      <c r="C10" s="1"/>
      <c r="D10" s="1"/>
      <c r="E10" s="8"/>
      <c r="F10" s="65"/>
      <c r="G10" s="1"/>
      <c r="H10" s="19"/>
      <c r="I10" s="27"/>
      <c r="J10" s="27"/>
      <c r="K10" s="2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7"/>
      <c r="B11" s="45" t="s">
        <v>28</v>
      </c>
      <c r="C11" s="46"/>
      <c r="D11" s="42"/>
      <c r="E11" s="8"/>
      <c r="F11" s="33">
        <v>44</v>
      </c>
      <c r="G11" s="53" t="s">
        <v>7</v>
      </c>
      <c r="H11" s="19"/>
      <c r="I11" s="27"/>
      <c r="J11" s="27"/>
      <c r="K11" s="2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7"/>
      <c r="B12" s="43" t="s">
        <v>29</v>
      </c>
      <c r="C12" s="44"/>
      <c r="D12" s="44"/>
      <c r="E12" s="8"/>
      <c r="F12" s="34">
        <v>7</v>
      </c>
      <c r="G12" s="53" t="s">
        <v>7</v>
      </c>
      <c r="H12" s="19"/>
      <c r="I12" s="27"/>
      <c r="J12" s="27"/>
      <c r="K12" s="2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7"/>
      <c r="B13" s="50" t="s">
        <v>24</v>
      </c>
      <c r="C13" s="51"/>
      <c r="D13" s="51"/>
      <c r="E13" s="2"/>
      <c r="F13" s="9"/>
      <c r="G13" s="58">
        <f>SQRT(F11*F11+F12*F12)</f>
        <v>44.553338819890925</v>
      </c>
      <c r="H13" s="22"/>
      <c r="I13" s="27"/>
      <c r="J13" s="27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7"/>
      <c r="B14" s="50" t="s">
        <v>19</v>
      </c>
      <c r="C14" s="51"/>
      <c r="D14" s="51"/>
      <c r="E14" s="58">
        <f>ATAN(F12/F11)</f>
        <v>0.15776873759595397</v>
      </c>
      <c r="F14" s="51" t="s">
        <v>17</v>
      </c>
      <c r="G14" s="58">
        <f>57.2957795*E14</f>
        <v>9.03948280129114</v>
      </c>
      <c r="H14" s="55" t="s">
        <v>14</v>
      </c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7"/>
      <c r="B15" s="21" t="s">
        <v>21</v>
      </c>
      <c r="C15" s="2"/>
      <c r="D15" s="2"/>
      <c r="E15" s="2"/>
      <c r="F15" s="9"/>
      <c r="G15" s="66">
        <f>F8/(E32*F9)</f>
        <v>4.2969472570193075</v>
      </c>
      <c r="H15" s="22" t="s">
        <v>11</v>
      </c>
      <c r="I15" s="27"/>
      <c r="J15" s="27"/>
      <c r="K15" s="2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7"/>
      <c r="B16" s="21" t="s">
        <v>32</v>
      </c>
      <c r="C16" s="2"/>
      <c r="D16" s="2"/>
      <c r="E16" s="2"/>
      <c r="F16" s="9"/>
      <c r="G16" s="57">
        <f>E35</f>
        <v>106.9010125269507</v>
      </c>
      <c r="H16" s="22" t="s">
        <v>14</v>
      </c>
      <c r="I16" s="27"/>
      <c r="J16" s="27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0" customHeight="1" hidden="1">
      <c r="A17" s="7"/>
      <c r="B17" s="21"/>
      <c r="C17" s="2"/>
      <c r="D17" s="2"/>
      <c r="E17" s="2"/>
      <c r="F17" s="9"/>
      <c r="G17" s="36"/>
      <c r="H17" s="22"/>
      <c r="I17" s="27"/>
      <c r="J17" s="27"/>
      <c r="K17" s="2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7"/>
      <c r="B18" s="47" t="s">
        <v>30</v>
      </c>
      <c r="C18" s="5"/>
      <c r="D18" s="5"/>
      <c r="E18" s="48"/>
      <c r="F18" s="10"/>
      <c r="G18" s="37">
        <f>C37</f>
        <v>95.7552502914443</v>
      </c>
      <c r="H18" s="54" t="s">
        <v>7</v>
      </c>
      <c r="I18" s="27"/>
      <c r="J18" s="27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7"/>
      <c r="B19" s="47" t="s">
        <v>31</v>
      </c>
      <c r="C19" s="5"/>
      <c r="D19" s="5"/>
      <c r="E19" s="48"/>
      <c r="F19" s="2"/>
      <c r="G19" s="38">
        <f>C38</f>
        <v>-42.038527931718036</v>
      </c>
      <c r="H19" s="54" t="s">
        <v>7</v>
      </c>
      <c r="I19" s="27"/>
      <c r="J19" s="27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7"/>
      <c r="B20" s="52" t="s">
        <v>23</v>
      </c>
      <c r="C20" s="10"/>
      <c r="D20" s="10"/>
      <c r="E20" s="10"/>
      <c r="F20" s="2"/>
      <c r="G20" s="39">
        <f>SQRT(G18*G18+G19*G19)</f>
        <v>104.57679374049953</v>
      </c>
      <c r="H20" s="22"/>
      <c r="I20" s="27"/>
      <c r="J20" s="27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7"/>
      <c r="B21" s="52" t="s">
        <v>18</v>
      </c>
      <c r="C21" s="10"/>
      <c r="D21" s="10"/>
      <c r="E21" s="35">
        <f>ATAN(G19/G18)</f>
        <v>-0.41368603985831226</v>
      </c>
      <c r="F21" s="10" t="s">
        <v>17</v>
      </c>
      <c r="G21" s="35">
        <f>57.2957795*E21</f>
        <v>-23.702464121950072</v>
      </c>
      <c r="H21" s="56" t="s">
        <v>14</v>
      </c>
      <c r="I21" s="27"/>
      <c r="J21" s="27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.25" customHeight="1" hidden="1">
      <c r="A22" s="7"/>
      <c r="B22" s="21"/>
      <c r="C22" s="10"/>
      <c r="D22" s="2"/>
      <c r="E22" s="10"/>
      <c r="F22" s="2"/>
      <c r="G22" s="40"/>
      <c r="H22" s="22"/>
      <c r="I22" s="27"/>
      <c r="J22" s="27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5" customHeight="1">
      <c r="A23" s="7"/>
      <c r="B23" s="21" t="s">
        <v>15</v>
      </c>
      <c r="C23" s="10"/>
      <c r="D23" s="2"/>
      <c r="E23" s="2"/>
      <c r="F23" s="2"/>
      <c r="G23" s="60">
        <f>SQRT(((F11-F7)*(F11-F7)+F12*F12)/((F7+F11)*(F7+F11)+F12*F12))</f>
        <v>0.26660215030019324</v>
      </c>
      <c r="H23" s="22"/>
      <c r="I23" s="27"/>
      <c r="J23" s="27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5" thickBot="1">
      <c r="A24" s="7"/>
      <c r="B24" s="49" t="s">
        <v>16</v>
      </c>
      <c r="C24" s="23"/>
      <c r="D24" s="24"/>
      <c r="E24" s="25"/>
      <c r="F24" s="25"/>
      <c r="G24" s="61">
        <f>(1+G23)/(1-G23)</f>
        <v>1.7270328114796583</v>
      </c>
      <c r="H24" s="26"/>
      <c r="I24" s="29"/>
      <c r="J24" s="29"/>
      <c r="K24" s="3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58" s="4" customFormat="1" ht="13.5" thickTop="1">
      <c r="A25" s="6"/>
      <c r="B25" s="11"/>
      <c r="C25" s="11"/>
      <c r="D25" s="12"/>
      <c r="E25" s="12"/>
      <c r="F25" s="12"/>
      <c r="G25" s="13"/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</row>
    <row r="26" spans="1:58" s="4" customFormat="1" ht="12.75">
      <c r="A26" s="6"/>
      <c r="B26" s="11"/>
      <c r="C26" s="11"/>
      <c r="D26" s="12"/>
      <c r="E26" s="12"/>
      <c r="F26" s="12"/>
      <c r="G26" s="13"/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</row>
    <row r="27" spans="1:58" s="4" customFormat="1" ht="12.75">
      <c r="A27" s="6"/>
      <c r="B27" s="11"/>
      <c r="C27" s="11"/>
      <c r="D27" s="12"/>
      <c r="E27" s="12"/>
      <c r="F27" s="12"/>
      <c r="G27" s="13"/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</row>
    <row r="28" spans="1:58" s="4" customFormat="1" ht="12.75">
      <c r="A28" s="6"/>
      <c r="B28" s="11"/>
      <c r="C28" s="11"/>
      <c r="D28" s="12"/>
      <c r="E28" s="12"/>
      <c r="F28" s="12"/>
      <c r="G28" s="13"/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</row>
    <row r="29" spans="1:58" s="4" customFormat="1" ht="12.75">
      <c r="A29" s="6"/>
      <c r="B29" s="11"/>
      <c r="C29" s="11"/>
      <c r="D29" s="12"/>
      <c r="E29" s="12"/>
      <c r="F29" s="12"/>
      <c r="G29" s="13"/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</row>
    <row r="30" spans="1:58" s="4" customFormat="1" ht="12.75">
      <c r="A30" s="6"/>
      <c r="B30" s="14">
        <v>0</v>
      </c>
      <c r="C30" s="11">
        <f>B30</f>
        <v>0</v>
      </c>
      <c r="D30" s="12"/>
      <c r="E30" s="12"/>
      <c r="F30" s="12"/>
      <c r="G30" s="13"/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</row>
    <row r="31" spans="1:58" ht="12.75">
      <c r="A31" s="6"/>
      <c r="B31" s="14"/>
      <c r="C31" s="14"/>
      <c r="D31" s="14"/>
      <c r="E31" s="14"/>
      <c r="F31" s="14"/>
      <c r="G31" s="14"/>
      <c r="H31" s="1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2:58" ht="12.75">
      <c r="B32" s="15" t="s">
        <v>6</v>
      </c>
      <c r="C32" s="15">
        <f>6.28318530718*E33</f>
        <v>26.998515871031117</v>
      </c>
      <c r="D32" s="15"/>
      <c r="E32" s="15">
        <f>299.79/F6</f>
        <v>21.15666901905434</v>
      </c>
      <c r="F32" s="15" t="s">
        <v>13</v>
      </c>
      <c r="G32" s="15"/>
      <c r="H32" s="15"/>
      <c r="I32" s="3">
        <v>-1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2:58" ht="12.75">
      <c r="B33" s="15" t="s">
        <v>0</v>
      </c>
      <c r="C33" s="15">
        <f>1+TAN(C32)*TAN(C32)</f>
        <v>11.831855638607275</v>
      </c>
      <c r="D33" s="15"/>
      <c r="E33" s="15">
        <f>F8/(E32*F9)</f>
        <v>4.2969472570193075</v>
      </c>
      <c r="F33" s="15" t="s">
        <v>12</v>
      </c>
      <c r="G33" s="15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2:58" ht="12.75">
      <c r="B34" s="15" t="s">
        <v>1</v>
      </c>
      <c r="C34" s="15">
        <f>POWER((1-(F12/F7)*TAN(C32)),2)</f>
        <v>1.7087108100597743</v>
      </c>
      <c r="D34" s="16"/>
      <c r="E34" s="15">
        <f>(E33-INT(E33))*360</f>
        <v>106.9010125269507</v>
      </c>
      <c r="F34" s="15" t="s">
        <v>33</v>
      </c>
      <c r="G34" s="15">
        <v>0</v>
      </c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2:58" ht="12.75">
      <c r="B35" s="15" t="s">
        <v>2</v>
      </c>
      <c r="C35" s="15">
        <f>POWER((F11/F7)*TAN(C32),2)</f>
        <v>3.7280840029055433</v>
      </c>
      <c r="D35" s="15"/>
      <c r="E35" s="15">
        <f>IF(E34&gt;=180,-(360-E34),E34)</f>
        <v>106.9010125269507</v>
      </c>
      <c r="F35" s="15" t="s">
        <v>34</v>
      </c>
      <c r="G35" s="15"/>
      <c r="H35" s="1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2:58" ht="12.75">
      <c r="B36" s="15" t="s">
        <v>3</v>
      </c>
      <c r="C36" s="15">
        <f>(F7-(F11*F11+F12*F12)/F7)*TAN(C32)</f>
        <v>-159.7318611336113</v>
      </c>
      <c r="D36" s="15"/>
      <c r="E36" s="15">
        <f>(1-TAN(C32)*TAN(C32))</f>
        <v>-9.831855638607275</v>
      </c>
      <c r="F36" s="15"/>
      <c r="G36" s="15"/>
      <c r="H36" s="1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2:58" ht="12.75">
      <c r="B37" s="15" t="s">
        <v>4</v>
      </c>
      <c r="C37" s="15">
        <f>F11*C33/(C34+C35)</f>
        <v>95.7552502914443</v>
      </c>
      <c r="D37" s="15"/>
      <c r="E37" s="15"/>
      <c r="F37" s="15"/>
      <c r="G37" s="15"/>
      <c r="H37" s="1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2:58" ht="12.75">
      <c r="B38" s="15" t="s">
        <v>5</v>
      </c>
      <c r="C38" s="15">
        <f>(F12*E36+C36)/(C34+C35)</f>
        <v>-42.038527931718036</v>
      </c>
      <c r="D38" s="15"/>
      <c r="E38" s="15"/>
      <c r="F38" s="15"/>
      <c r="G38" s="15"/>
      <c r="H38" s="1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2:58" ht="12.75">
      <c r="B39" s="17"/>
      <c r="C39" s="17"/>
      <c r="D39" s="17"/>
      <c r="E39" s="17"/>
      <c r="F39" s="17"/>
      <c r="G39" s="17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2:58" ht="12.75">
      <c r="B40" s="17"/>
      <c r="C40" s="17"/>
      <c r="D40" s="17"/>
      <c r="E40" s="17"/>
      <c r="F40" s="17"/>
      <c r="G40" s="17"/>
      <c r="H40" s="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2:5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2:5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2:58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2:58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2:5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2:58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2:58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2:58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2:5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2:58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2:58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2:58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9:58" ht="12.7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9:58" ht="12.7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9:58" ht="12.7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9:58" ht="12.7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9:58" ht="12.7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9:58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9:58" ht="12.7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9:58" ht="12.7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9:58" ht="12.7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9:58" ht="12.7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9:58" ht="12.7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9:58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9:58" ht="12.7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9:58" ht="12.7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9:58" ht="12.7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9:58" ht="12.7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9:58" ht="12.7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9:58" ht="12.7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9:58" ht="12.7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</sheetData>
  <sheetProtection password="DEF5" sheet="1" objects="1" scenarios="1"/>
  <mergeCells count="2">
    <mergeCell ref="B4:K4"/>
    <mergeCell ref="B5:H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Z-TL-Z calculator by YL2DX</dc:title>
  <dc:subject>Расчет импеданса на конце нагруженной линии</dc:subject>
  <dc:creator>Yuri Baltin</dc:creator>
  <cp:keywords>Impedance, transmission line, radio, YL2DX</cp:keywords>
  <dc:description/>
  <cp:lastModifiedBy>Yuri Baltin</cp:lastModifiedBy>
  <dcterms:created xsi:type="dcterms:W3CDTF">2000-12-17T06:32:34Z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